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35" tabRatio="827" activeTab="0"/>
  </bookViews>
  <sheets>
    <sheet name="MPR1" sheetId="1" r:id="rId1"/>
  </sheets>
  <definedNames>
    <definedName name="_xlnm.Print_Area" localSheetId="0">'MPR1'!$A$1:$AS$29</definedName>
    <definedName name="_xlnm.Print_Titles" localSheetId="0">'MPR1'!$A:$B</definedName>
  </definedNames>
  <calcPr fullCalcOnLoad="1"/>
</workbook>
</file>

<file path=xl/sharedStrings.xml><?xml version="1.0" encoding="utf-8"?>
<sst xmlns="http://schemas.openxmlformats.org/spreadsheetml/2006/main" count="124" uniqueCount="48">
  <si>
    <t>Expenditure</t>
  </si>
  <si>
    <t>999-500</t>
  </si>
  <si>
    <t>Upgradation</t>
  </si>
  <si>
    <t>1000+</t>
  </si>
  <si>
    <t>Total</t>
  </si>
  <si>
    <t>Format-MPR1</t>
  </si>
  <si>
    <t>#</t>
  </si>
  <si>
    <t>(Length in km, Amount in Rs. Lakhs)</t>
  </si>
  <si>
    <t>Phase</t>
  </si>
  <si>
    <t>Clearance</t>
  </si>
  <si>
    <t>CumulativeAmount Released by MoRD</t>
  </si>
  <si>
    <t>Cummulative Progress</t>
  </si>
  <si>
    <t>New Connectivity</t>
  </si>
  <si>
    <t>Habitations Connected</t>
  </si>
  <si>
    <t xml:space="preserve">Total </t>
  </si>
  <si>
    <t>Nos.</t>
  </si>
  <si>
    <t xml:space="preserve">Length </t>
  </si>
  <si>
    <t>Value</t>
  </si>
  <si>
    <t>Habitations to be connected</t>
  </si>
  <si>
    <t>Works Completed</t>
  </si>
  <si>
    <t>Length of Completed Road Works</t>
  </si>
  <si>
    <t>499-250 eligible</t>
  </si>
  <si>
    <t>State: Uttarakhand</t>
  </si>
  <si>
    <t>I</t>
  </si>
  <si>
    <t>II</t>
  </si>
  <si>
    <t>III</t>
  </si>
  <si>
    <t>IV</t>
  </si>
  <si>
    <t>V</t>
  </si>
  <si>
    <t>VI</t>
  </si>
  <si>
    <t>VII</t>
  </si>
  <si>
    <t>VIII</t>
  </si>
  <si>
    <t>Funds Transferred from State</t>
  </si>
  <si>
    <t>Total Available Fund</t>
  </si>
  <si>
    <t>&lt;250</t>
  </si>
  <si>
    <t>Monthly Reporting Format for Physical and Financial Progress under PMGSY</t>
  </si>
  <si>
    <t>XII (RRP-II)</t>
  </si>
  <si>
    <t>XII (Reg. PMGSY)</t>
  </si>
  <si>
    <t>IX (RRP-II)</t>
  </si>
  <si>
    <t>X (RRP-II)</t>
  </si>
  <si>
    <t>XI (RRP-II)</t>
  </si>
  <si>
    <r>
      <rPr>
        <b/>
        <sz val="11"/>
        <rFont val="Times New Roman"/>
        <family val="1"/>
      </rPr>
      <t xml:space="preserve">Note : 1. </t>
    </r>
    <r>
      <rPr>
        <sz val="11"/>
        <rFont val="Times New Roman"/>
        <family val="1"/>
      </rPr>
      <t xml:space="preserve">Cumulative Expenditure included the State Share also.
</t>
    </r>
    <r>
      <rPr>
        <b/>
        <sz val="11"/>
        <rFont val="Times New Roman"/>
        <family val="1"/>
      </rPr>
      <t>2.</t>
    </r>
    <r>
      <rPr>
        <sz val="11"/>
        <rFont val="Times New Roman"/>
        <family val="1"/>
      </rPr>
      <t xml:space="preserve"> In Col.-44 (length of completed road works), State is reporting partial completed length also but in ommas only the legth of completed roads is being displayed.</t>
    </r>
  </si>
  <si>
    <t>Grand Total</t>
  </si>
  <si>
    <t>-</t>
  </si>
  <si>
    <t>Restoration*</t>
  </si>
  <si>
    <t>* - Expenditure under Restoration have been included in total expenditure in various Phases (for ongoing works), hence seperate expenditure corrected accordingly.</t>
  </si>
  <si>
    <r>
      <t>Progress During the Month-</t>
    </r>
    <r>
      <rPr>
        <b/>
        <sz val="12"/>
        <rFont val="Times New Roman"/>
        <family val="1"/>
      </rPr>
      <t>Sept, 15</t>
    </r>
  </si>
  <si>
    <t>Sept, 2015</t>
  </si>
  <si>
    <t>Progress upto 30 Sept, 15</t>
  </si>
</sst>
</file>

<file path=xl/styles.xml><?xml version="1.0" encoding="utf-8"?>
<styleSheet xmlns="http://schemas.openxmlformats.org/spreadsheetml/2006/main">
  <numFmts count="43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mmm\-yyyy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m/d"/>
    <numFmt numFmtId="179" formatCode="0.0%"/>
    <numFmt numFmtId="180" formatCode="#,##0.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s.&quot;#,##0;\-&quot;Rs.&quot;#,##0"/>
    <numFmt numFmtId="190" formatCode="&quot;Rs.&quot;#,##0;[Red]\-&quot;Rs.&quot;#,##0"/>
    <numFmt numFmtId="191" formatCode="&quot;Rs.&quot;#,##0.00;\-&quot;Rs.&quot;#,##0.00"/>
    <numFmt numFmtId="192" formatCode="&quot;Rs.&quot;#,##0.00;[Red]\-&quot;Rs.&quot;#,##0.00"/>
    <numFmt numFmtId="193" formatCode="_-&quot;Rs.&quot;* #,##0_-;\-&quot;Rs.&quot;* #,##0_-;_-&quot;Rs.&quot;* &quot;-&quot;_-;_-@_-"/>
    <numFmt numFmtId="194" formatCode="_-&quot;Rs.&quot;* #,##0.00_-;\-&quot;Rs.&quot;* #,##0.00_-;_-&quot;Rs.&quot;* &quot;-&quot;??_-;_-@_-"/>
    <numFmt numFmtId="195" formatCode="0.000"/>
    <numFmt numFmtId="196" formatCode="0.0000000000000"/>
    <numFmt numFmtId="197" formatCode="[$-409]dddd\,\ mmmm\ dd\,\ yyyy"/>
    <numFmt numFmtId="198" formatCode="[$-409]h:mm:ss\ AM/PM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tabSelected="1" view="pageBreakPreview" zoomScale="90" zoomScaleNormal="80" zoomScaleSheetLayoutView="90" zoomScalePageLayoutView="0" workbookViewId="0" topLeftCell="A4">
      <pane xSplit="2" ySplit="4" topLeftCell="AF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AS17" sqref="AS17:AS20"/>
    </sheetView>
  </sheetViews>
  <sheetFormatPr defaultColWidth="9.00390625" defaultRowHeight="12.75"/>
  <cols>
    <col min="1" max="1" width="4.57421875" style="4" customWidth="1"/>
    <col min="2" max="2" width="13.57421875" style="4" customWidth="1"/>
    <col min="3" max="4" width="9.00390625" style="4" customWidth="1"/>
    <col min="5" max="5" width="12.57421875" style="4" customWidth="1"/>
    <col min="6" max="6" width="8.140625" style="4" customWidth="1"/>
    <col min="7" max="7" width="8.421875" style="4" customWidth="1"/>
    <col min="8" max="8" width="8.28125" style="4" customWidth="1"/>
    <col min="9" max="9" width="7.421875" style="4" customWidth="1"/>
    <col min="10" max="10" width="6.28125" style="4" customWidth="1"/>
    <col min="11" max="11" width="8.421875" style="4" customWidth="1"/>
    <col min="12" max="12" width="9.8515625" style="4" customWidth="1"/>
    <col min="13" max="13" width="5.8515625" style="4" customWidth="1"/>
    <col min="14" max="14" width="9.00390625" style="4" customWidth="1"/>
    <col min="15" max="16" width="11.28125" style="4" customWidth="1"/>
    <col min="17" max="17" width="9.8515625" style="4" customWidth="1"/>
    <col min="18" max="18" width="10.8515625" style="4" customWidth="1"/>
    <col min="19" max="19" width="11.28125" style="4" customWidth="1"/>
    <col min="20" max="20" width="14.140625" style="4" customWidth="1"/>
    <col min="21" max="21" width="11.421875" style="4" customWidth="1"/>
    <col min="22" max="22" width="6.57421875" style="4" customWidth="1"/>
    <col min="23" max="23" width="6.7109375" style="4" customWidth="1"/>
    <col min="24" max="24" width="9.00390625" style="4" customWidth="1"/>
    <col min="25" max="25" width="8.00390625" style="4" customWidth="1"/>
    <col min="26" max="26" width="11.421875" style="4" customWidth="1"/>
    <col min="27" max="27" width="12.140625" style="4" customWidth="1"/>
    <col min="28" max="28" width="8.7109375" style="4" customWidth="1"/>
    <col min="29" max="29" width="10.7109375" style="4" customWidth="1"/>
    <col min="30" max="30" width="13.140625" style="4" customWidth="1"/>
    <col min="31" max="31" width="11.421875" style="4" customWidth="1"/>
    <col min="32" max="32" width="11.8515625" style="4" customWidth="1"/>
    <col min="33" max="33" width="10.8515625" style="4" customWidth="1"/>
    <col min="34" max="34" width="11.7109375" style="4" customWidth="1"/>
    <col min="35" max="39" width="9.00390625" style="4" customWidth="1"/>
    <col min="40" max="40" width="11.00390625" style="4" customWidth="1"/>
    <col min="41" max="41" width="13.140625" style="4" customWidth="1"/>
    <col min="42" max="42" width="11.421875" style="3" customWidth="1"/>
    <col min="43" max="43" width="10.8515625" style="3" customWidth="1"/>
    <col min="44" max="44" width="11.28125" style="3" customWidth="1"/>
    <col min="45" max="45" width="12.140625" style="3" customWidth="1"/>
    <col min="46" max="16384" width="9.00390625" style="3" customWidth="1"/>
  </cols>
  <sheetData>
    <row r="1" spans="14:45" ht="18" customHeight="1">
      <c r="N1" s="14"/>
      <c r="O1" s="14"/>
      <c r="P1" s="14"/>
      <c r="Q1" s="24" t="s">
        <v>5</v>
      </c>
      <c r="R1" s="24"/>
      <c r="AC1" s="14"/>
      <c r="AD1" s="24" t="s">
        <v>5</v>
      </c>
      <c r="AE1" s="24"/>
      <c r="AQ1" s="14"/>
      <c r="AR1" s="24" t="s">
        <v>5</v>
      </c>
      <c r="AS1" s="24"/>
    </row>
    <row r="2" spans="1:18" ht="29.25" customHeigh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4" t="s">
        <v>46</v>
      </c>
      <c r="R2" s="24"/>
    </row>
    <row r="3" spans="1:34" ht="21" customHeight="1">
      <c r="A3" s="22" t="s">
        <v>22</v>
      </c>
      <c r="B3" s="22"/>
      <c r="C3" s="22"/>
      <c r="D3" s="22"/>
      <c r="E3" s="35" t="s">
        <v>47</v>
      </c>
      <c r="F3" s="35"/>
      <c r="G3" s="35"/>
      <c r="H3" s="35"/>
      <c r="I3" s="35"/>
      <c r="K3" s="24" t="s">
        <v>7</v>
      </c>
      <c r="L3" s="24"/>
      <c r="M3" s="24"/>
      <c r="N3" s="24"/>
      <c r="O3" s="24"/>
      <c r="P3" s="1"/>
      <c r="Q3" s="1"/>
      <c r="R3" s="1"/>
      <c r="S3" s="30"/>
      <c r="T3" s="30"/>
      <c r="U3" s="30"/>
      <c r="AF3" s="30"/>
      <c r="AG3" s="30"/>
      <c r="AH3" s="30"/>
    </row>
    <row r="4" spans="1:45" ht="21.75" customHeight="1">
      <c r="A4" s="23" t="s">
        <v>6</v>
      </c>
      <c r="B4" s="23" t="s">
        <v>8</v>
      </c>
      <c r="C4" s="23" t="s">
        <v>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5" t="s">
        <v>10</v>
      </c>
      <c r="Q4" s="25" t="s">
        <v>31</v>
      </c>
      <c r="R4" s="25" t="s">
        <v>32</v>
      </c>
      <c r="S4" s="23" t="s">
        <v>45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 t="s">
        <v>11</v>
      </c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ht="27" customHeight="1">
      <c r="A5" s="23"/>
      <c r="B5" s="23"/>
      <c r="C5" s="23" t="s">
        <v>12</v>
      </c>
      <c r="D5" s="23"/>
      <c r="E5" s="23"/>
      <c r="F5" s="23"/>
      <c r="G5" s="23"/>
      <c r="H5" s="23"/>
      <c r="I5" s="23"/>
      <c r="J5" s="23" t="s">
        <v>2</v>
      </c>
      <c r="K5" s="23"/>
      <c r="L5" s="23"/>
      <c r="M5" s="23" t="s">
        <v>4</v>
      </c>
      <c r="N5" s="23"/>
      <c r="O5" s="23"/>
      <c r="P5" s="26"/>
      <c r="Q5" s="26"/>
      <c r="R5" s="26"/>
      <c r="S5" s="23" t="s">
        <v>12</v>
      </c>
      <c r="T5" s="23"/>
      <c r="U5" s="23"/>
      <c r="V5" s="33" t="s">
        <v>13</v>
      </c>
      <c r="W5" s="33"/>
      <c r="X5" s="33"/>
      <c r="Y5" s="33"/>
      <c r="Z5" s="23" t="s">
        <v>2</v>
      </c>
      <c r="AA5" s="23"/>
      <c r="AB5" s="23"/>
      <c r="AC5" s="23" t="s">
        <v>14</v>
      </c>
      <c r="AD5" s="23"/>
      <c r="AE5" s="23"/>
      <c r="AF5" s="23" t="s">
        <v>12</v>
      </c>
      <c r="AG5" s="23"/>
      <c r="AH5" s="23"/>
      <c r="AI5" s="23" t="s">
        <v>13</v>
      </c>
      <c r="AJ5" s="23"/>
      <c r="AK5" s="23"/>
      <c r="AL5" s="23"/>
      <c r="AM5" s="23"/>
      <c r="AN5" s="23" t="s">
        <v>2</v>
      </c>
      <c r="AO5" s="23"/>
      <c r="AP5" s="23"/>
      <c r="AQ5" s="23" t="s">
        <v>14</v>
      </c>
      <c r="AR5" s="23"/>
      <c r="AS5" s="23"/>
    </row>
    <row r="6" spans="1:45" ht="31.5" customHeight="1">
      <c r="A6" s="23"/>
      <c r="B6" s="23"/>
      <c r="C6" s="23" t="s">
        <v>15</v>
      </c>
      <c r="D6" s="23" t="s">
        <v>16</v>
      </c>
      <c r="E6" s="23" t="s">
        <v>17</v>
      </c>
      <c r="F6" s="23" t="s">
        <v>18</v>
      </c>
      <c r="G6" s="23"/>
      <c r="H6" s="23"/>
      <c r="I6" s="23"/>
      <c r="J6" s="23" t="s">
        <v>15</v>
      </c>
      <c r="K6" s="23" t="s">
        <v>16</v>
      </c>
      <c r="L6" s="23" t="s">
        <v>17</v>
      </c>
      <c r="M6" s="23" t="s">
        <v>15</v>
      </c>
      <c r="N6" s="23" t="s">
        <v>16</v>
      </c>
      <c r="O6" s="23" t="s">
        <v>17</v>
      </c>
      <c r="P6" s="26"/>
      <c r="Q6" s="26"/>
      <c r="R6" s="26"/>
      <c r="S6" s="23" t="s">
        <v>19</v>
      </c>
      <c r="T6" s="34" t="s">
        <v>20</v>
      </c>
      <c r="U6" s="33" t="s">
        <v>0</v>
      </c>
      <c r="V6" s="33" t="s">
        <v>3</v>
      </c>
      <c r="W6" s="33" t="s">
        <v>1</v>
      </c>
      <c r="X6" s="23" t="s">
        <v>21</v>
      </c>
      <c r="Y6" s="23" t="s">
        <v>4</v>
      </c>
      <c r="Z6" s="23" t="s">
        <v>19</v>
      </c>
      <c r="AA6" s="23" t="s">
        <v>20</v>
      </c>
      <c r="AB6" s="23" t="s">
        <v>0</v>
      </c>
      <c r="AC6" s="23" t="s">
        <v>19</v>
      </c>
      <c r="AD6" s="23" t="s">
        <v>20</v>
      </c>
      <c r="AE6" s="23" t="s">
        <v>0</v>
      </c>
      <c r="AF6" s="23" t="s">
        <v>19</v>
      </c>
      <c r="AG6" s="23" t="s">
        <v>20</v>
      </c>
      <c r="AH6" s="34" t="s">
        <v>0</v>
      </c>
      <c r="AI6" s="23" t="s">
        <v>3</v>
      </c>
      <c r="AJ6" s="23" t="s">
        <v>1</v>
      </c>
      <c r="AK6" s="23" t="s">
        <v>21</v>
      </c>
      <c r="AL6" s="25" t="s">
        <v>33</v>
      </c>
      <c r="AM6" s="23" t="s">
        <v>4</v>
      </c>
      <c r="AN6" s="23" t="s">
        <v>19</v>
      </c>
      <c r="AO6" s="23" t="s">
        <v>20</v>
      </c>
      <c r="AP6" s="23" t="s">
        <v>0</v>
      </c>
      <c r="AQ6" s="23" t="s">
        <v>19</v>
      </c>
      <c r="AR6" s="23" t="s">
        <v>20</v>
      </c>
      <c r="AS6" s="31" t="s">
        <v>0</v>
      </c>
    </row>
    <row r="7" spans="1:45" ht="47.25">
      <c r="A7" s="23"/>
      <c r="B7" s="23"/>
      <c r="C7" s="23"/>
      <c r="D7" s="23"/>
      <c r="E7" s="23"/>
      <c r="F7" s="7" t="s">
        <v>3</v>
      </c>
      <c r="G7" s="7" t="s">
        <v>1</v>
      </c>
      <c r="H7" s="2" t="s">
        <v>21</v>
      </c>
      <c r="I7" s="2" t="s">
        <v>33</v>
      </c>
      <c r="J7" s="23"/>
      <c r="K7" s="23"/>
      <c r="L7" s="23"/>
      <c r="M7" s="23"/>
      <c r="N7" s="23"/>
      <c r="O7" s="23"/>
      <c r="P7" s="27"/>
      <c r="Q7" s="27"/>
      <c r="R7" s="27"/>
      <c r="S7" s="23"/>
      <c r="T7" s="34"/>
      <c r="U7" s="33"/>
      <c r="V7" s="33"/>
      <c r="W7" s="3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34"/>
      <c r="AI7" s="23"/>
      <c r="AJ7" s="23"/>
      <c r="AK7" s="23"/>
      <c r="AL7" s="27"/>
      <c r="AM7" s="23"/>
      <c r="AN7" s="23"/>
      <c r="AO7" s="23"/>
      <c r="AP7" s="23"/>
      <c r="AQ7" s="23"/>
      <c r="AR7" s="23"/>
      <c r="AS7" s="32"/>
    </row>
    <row r="8" spans="1:45" s="11" customFormat="1" ht="15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8">
        <v>6</v>
      </c>
      <c r="G8" s="18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9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  <c r="AR8" s="17">
        <v>44</v>
      </c>
      <c r="AS8" s="19">
        <v>45</v>
      </c>
    </row>
    <row r="9" spans="1:45" ht="24" customHeight="1">
      <c r="A9" s="2">
        <v>1</v>
      </c>
      <c r="B9" s="2" t="s">
        <v>23</v>
      </c>
      <c r="C9" s="2">
        <v>6</v>
      </c>
      <c r="D9" s="5">
        <v>24.2</v>
      </c>
      <c r="E9" s="5">
        <v>716.08</v>
      </c>
      <c r="F9" s="7">
        <v>1</v>
      </c>
      <c r="G9" s="7">
        <v>3</v>
      </c>
      <c r="H9" s="2">
        <v>2</v>
      </c>
      <c r="I9" s="2">
        <v>1</v>
      </c>
      <c r="J9" s="2">
        <v>62</v>
      </c>
      <c r="K9" s="5">
        <v>274.76</v>
      </c>
      <c r="L9" s="5">
        <v>5317.29</v>
      </c>
      <c r="M9" s="6">
        <f aca="true" t="shared" si="0" ref="M9:O19">C9+J9</f>
        <v>68</v>
      </c>
      <c r="N9" s="5">
        <f t="shared" si="0"/>
        <v>298.96</v>
      </c>
      <c r="O9" s="5">
        <f t="shared" si="0"/>
        <v>6033.37</v>
      </c>
      <c r="P9" s="5">
        <v>6063</v>
      </c>
      <c r="Q9" s="5">
        <v>0</v>
      </c>
      <c r="R9" s="5">
        <f>SUM(P9:Q9)</f>
        <v>6063</v>
      </c>
      <c r="S9" s="2"/>
      <c r="T9" s="5"/>
      <c r="U9" s="8"/>
      <c r="V9" s="2"/>
      <c r="W9" s="2"/>
      <c r="X9" s="2"/>
      <c r="Y9" s="2">
        <f aca="true" t="shared" si="1" ref="Y9:Y19">SUM(V9:X9)</f>
        <v>0</v>
      </c>
      <c r="Z9" s="2"/>
      <c r="AA9" s="5"/>
      <c r="AB9" s="5"/>
      <c r="AC9" s="2">
        <f aca="true" t="shared" si="2" ref="AC9:AE19">S9+Z9</f>
        <v>0</v>
      </c>
      <c r="AD9" s="5">
        <f>T9+AA9</f>
        <v>0</v>
      </c>
      <c r="AE9" s="5">
        <f>U9+AB9</f>
        <v>0</v>
      </c>
      <c r="AF9" s="2">
        <v>6</v>
      </c>
      <c r="AG9" s="5">
        <v>24.2</v>
      </c>
      <c r="AH9" s="12">
        <v>660.88</v>
      </c>
      <c r="AI9" s="7">
        <v>1</v>
      </c>
      <c r="AJ9" s="7">
        <v>3</v>
      </c>
      <c r="AK9" s="2">
        <v>2</v>
      </c>
      <c r="AL9" s="2">
        <v>1</v>
      </c>
      <c r="AM9" s="2">
        <f aca="true" t="shared" si="3" ref="AM9:AM18">SUM(AI9:AL9)</f>
        <v>7</v>
      </c>
      <c r="AN9" s="6">
        <v>62</v>
      </c>
      <c r="AO9" s="5">
        <v>274.76</v>
      </c>
      <c r="AP9" s="5">
        <v>5143.36</v>
      </c>
      <c r="AQ9" s="6">
        <f aca="true" t="shared" si="4" ref="AQ9:AS15">AF9+AN9</f>
        <v>68</v>
      </c>
      <c r="AR9" s="5">
        <f t="shared" si="4"/>
        <v>298.96</v>
      </c>
      <c r="AS9" s="12">
        <f t="shared" si="4"/>
        <v>5804.24</v>
      </c>
    </row>
    <row r="10" spans="1:45" ht="24" customHeight="1">
      <c r="A10" s="2">
        <v>2</v>
      </c>
      <c r="B10" s="2" t="s">
        <v>24</v>
      </c>
      <c r="C10" s="2">
        <v>95</v>
      </c>
      <c r="D10" s="5">
        <v>465.98</v>
      </c>
      <c r="E10" s="5">
        <v>13559.34</v>
      </c>
      <c r="F10" s="7">
        <v>46</v>
      </c>
      <c r="G10" s="7">
        <v>37</v>
      </c>
      <c r="H10" s="2">
        <v>25</v>
      </c>
      <c r="I10" s="2">
        <v>51</v>
      </c>
      <c r="J10" s="2">
        <v>0</v>
      </c>
      <c r="K10" s="5">
        <v>0</v>
      </c>
      <c r="L10" s="5">
        <v>0</v>
      </c>
      <c r="M10" s="6">
        <f t="shared" si="0"/>
        <v>95</v>
      </c>
      <c r="N10" s="5">
        <f t="shared" si="0"/>
        <v>465.98</v>
      </c>
      <c r="O10" s="5">
        <f t="shared" si="0"/>
        <v>13559.34</v>
      </c>
      <c r="P10" s="5">
        <v>14041</v>
      </c>
      <c r="Q10" s="5">
        <v>136</v>
      </c>
      <c r="R10" s="5">
        <f aca="true" t="shared" si="5" ref="R10:R19">SUM(P10:Q10)</f>
        <v>14177</v>
      </c>
      <c r="S10" s="2"/>
      <c r="T10" s="5"/>
      <c r="U10" s="8"/>
      <c r="V10" s="2"/>
      <c r="W10" s="2"/>
      <c r="X10" s="2"/>
      <c r="Y10" s="2">
        <f t="shared" si="1"/>
        <v>0</v>
      </c>
      <c r="Z10" s="2"/>
      <c r="AA10" s="5"/>
      <c r="AB10" s="5"/>
      <c r="AC10" s="2">
        <f t="shared" si="2"/>
        <v>0</v>
      </c>
      <c r="AD10" s="5">
        <f t="shared" si="2"/>
        <v>0</v>
      </c>
      <c r="AE10" s="5">
        <f t="shared" si="2"/>
        <v>0</v>
      </c>
      <c r="AF10" s="2">
        <v>95</v>
      </c>
      <c r="AG10" s="5">
        <v>471.19</v>
      </c>
      <c r="AH10" s="12">
        <v>14448.2</v>
      </c>
      <c r="AI10" s="7">
        <v>46</v>
      </c>
      <c r="AJ10" s="7">
        <v>37</v>
      </c>
      <c r="AK10" s="7">
        <v>25</v>
      </c>
      <c r="AL10" s="7">
        <v>51</v>
      </c>
      <c r="AM10" s="2">
        <f t="shared" si="3"/>
        <v>159</v>
      </c>
      <c r="AN10" s="2">
        <v>0</v>
      </c>
      <c r="AO10" s="5">
        <v>0</v>
      </c>
      <c r="AP10" s="5">
        <v>0</v>
      </c>
      <c r="AQ10" s="6">
        <f t="shared" si="4"/>
        <v>95</v>
      </c>
      <c r="AR10" s="5">
        <f>AG10+AO10</f>
        <v>471.19</v>
      </c>
      <c r="AS10" s="12">
        <f t="shared" si="4"/>
        <v>14448.2</v>
      </c>
    </row>
    <row r="11" spans="1:45" ht="24" customHeight="1">
      <c r="A11" s="2">
        <v>3</v>
      </c>
      <c r="B11" s="2" t="s">
        <v>25</v>
      </c>
      <c r="C11" s="2">
        <v>46</v>
      </c>
      <c r="D11" s="5">
        <v>394.18</v>
      </c>
      <c r="E11" s="5">
        <v>5615.13</v>
      </c>
      <c r="F11" s="7">
        <v>24</v>
      </c>
      <c r="G11" s="7">
        <v>16</v>
      </c>
      <c r="H11" s="2">
        <v>18</v>
      </c>
      <c r="I11" s="2">
        <v>26</v>
      </c>
      <c r="J11" s="2">
        <v>0</v>
      </c>
      <c r="K11" s="5">
        <v>0</v>
      </c>
      <c r="L11" s="5">
        <v>0</v>
      </c>
      <c r="M11" s="6">
        <f t="shared" si="0"/>
        <v>46</v>
      </c>
      <c r="N11" s="5">
        <f t="shared" si="0"/>
        <v>394.18</v>
      </c>
      <c r="O11" s="5">
        <f t="shared" si="0"/>
        <v>5615.13</v>
      </c>
      <c r="P11" s="5">
        <v>5415</v>
      </c>
      <c r="Q11" s="5">
        <v>3779</v>
      </c>
      <c r="R11" s="5">
        <f t="shared" si="5"/>
        <v>9194</v>
      </c>
      <c r="S11" s="2"/>
      <c r="T11" s="5"/>
      <c r="U11" s="8"/>
      <c r="V11" s="2"/>
      <c r="W11" s="2"/>
      <c r="X11" s="2"/>
      <c r="Y11" s="2">
        <f t="shared" si="1"/>
        <v>0</v>
      </c>
      <c r="Z11" s="2"/>
      <c r="AA11" s="5"/>
      <c r="AB11" s="5"/>
      <c r="AC11" s="2">
        <f t="shared" si="2"/>
        <v>0</v>
      </c>
      <c r="AD11" s="5">
        <f t="shared" si="2"/>
        <v>0</v>
      </c>
      <c r="AE11" s="5">
        <f t="shared" si="2"/>
        <v>0</v>
      </c>
      <c r="AF11" s="2">
        <v>45</v>
      </c>
      <c r="AG11" s="5">
        <v>394.55</v>
      </c>
      <c r="AH11" s="12">
        <v>8943.77</v>
      </c>
      <c r="AI11" s="7">
        <v>24</v>
      </c>
      <c r="AJ11" s="7">
        <v>16</v>
      </c>
      <c r="AK11" s="7">
        <v>18</v>
      </c>
      <c r="AL11" s="7">
        <v>26</v>
      </c>
      <c r="AM11" s="2">
        <f t="shared" si="3"/>
        <v>84</v>
      </c>
      <c r="AN11" s="2">
        <v>0</v>
      </c>
      <c r="AO11" s="5">
        <v>0</v>
      </c>
      <c r="AP11" s="5">
        <v>0</v>
      </c>
      <c r="AQ11" s="6">
        <f t="shared" si="4"/>
        <v>45</v>
      </c>
      <c r="AR11" s="5">
        <f t="shared" si="4"/>
        <v>394.55</v>
      </c>
      <c r="AS11" s="12">
        <f t="shared" si="4"/>
        <v>8943.77</v>
      </c>
    </row>
    <row r="12" spans="1:45" ht="24" customHeight="1">
      <c r="A12" s="2">
        <v>4</v>
      </c>
      <c r="B12" s="2" t="s">
        <v>26</v>
      </c>
      <c r="C12" s="2">
        <v>63</v>
      </c>
      <c r="D12" s="5">
        <v>560.88</v>
      </c>
      <c r="E12" s="12">
        <v>9737.14</v>
      </c>
      <c r="F12" s="7">
        <v>25</v>
      </c>
      <c r="G12" s="7">
        <v>59</v>
      </c>
      <c r="H12" s="2">
        <v>49</v>
      </c>
      <c r="I12" s="2">
        <v>56</v>
      </c>
      <c r="J12" s="2">
        <v>16</v>
      </c>
      <c r="K12" s="5">
        <v>29.25</v>
      </c>
      <c r="L12" s="5">
        <v>687.86</v>
      </c>
      <c r="M12" s="6">
        <f t="shared" si="0"/>
        <v>79</v>
      </c>
      <c r="N12" s="5">
        <f t="shared" si="0"/>
        <v>590.13</v>
      </c>
      <c r="O12" s="5">
        <f>E12+L12</f>
        <v>10425</v>
      </c>
      <c r="P12" s="5">
        <v>9853</v>
      </c>
      <c r="Q12" s="5">
        <v>2317</v>
      </c>
      <c r="R12" s="5">
        <f t="shared" si="5"/>
        <v>12170</v>
      </c>
      <c r="S12" s="2"/>
      <c r="T12" s="5"/>
      <c r="U12" s="8"/>
      <c r="V12" s="2"/>
      <c r="W12" s="2"/>
      <c r="X12" s="2"/>
      <c r="Y12" s="2">
        <f t="shared" si="1"/>
        <v>0</v>
      </c>
      <c r="Z12" s="2"/>
      <c r="AA12" s="5"/>
      <c r="AB12" s="5"/>
      <c r="AC12" s="2">
        <f t="shared" si="2"/>
        <v>0</v>
      </c>
      <c r="AD12" s="5">
        <f t="shared" si="2"/>
        <v>0</v>
      </c>
      <c r="AE12" s="5">
        <f t="shared" si="2"/>
        <v>0</v>
      </c>
      <c r="AF12" s="2">
        <v>63</v>
      </c>
      <c r="AG12" s="5">
        <v>560.64</v>
      </c>
      <c r="AH12" s="12">
        <v>11772.81</v>
      </c>
      <c r="AI12" s="7">
        <v>25</v>
      </c>
      <c r="AJ12" s="7">
        <v>59</v>
      </c>
      <c r="AK12" s="7">
        <v>49</v>
      </c>
      <c r="AL12" s="7">
        <v>56</v>
      </c>
      <c r="AM12" s="2">
        <f t="shared" si="3"/>
        <v>189</v>
      </c>
      <c r="AN12" s="2">
        <v>16</v>
      </c>
      <c r="AO12" s="5">
        <v>29.25</v>
      </c>
      <c r="AP12" s="5">
        <v>674.36</v>
      </c>
      <c r="AQ12" s="6">
        <f t="shared" si="4"/>
        <v>79</v>
      </c>
      <c r="AR12" s="5">
        <f t="shared" si="4"/>
        <v>589.89</v>
      </c>
      <c r="AS12" s="12">
        <f t="shared" si="4"/>
        <v>12447.17</v>
      </c>
    </row>
    <row r="13" spans="1:45" ht="24" customHeight="1">
      <c r="A13" s="2">
        <v>5</v>
      </c>
      <c r="B13" s="2" t="s">
        <v>27</v>
      </c>
      <c r="C13" s="2">
        <v>101</v>
      </c>
      <c r="D13" s="5">
        <v>888.31</v>
      </c>
      <c r="E13" s="5">
        <v>20320.15</v>
      </c>
      <c r="F13" s="7">
        <v>14</v>
      </c>
      <c r="G13" s="7">
        <v>98</v>
      </c>
      <c r="H13" s="2">
        <v>55</v>
      </c>
      <c r="I13" s="2">
        <v>98</v>
      </c>
      <c r="J13" s="2">
        <v>0</v>
      </c>
      <c r="K13" s="5">
        <v>0</v>
      </c>
      <c r="L13" s="5">
        <v>0</v>
      </c>
      <c r="M13" s="6">
        <f t="shared" si="0"/>
        <v>101</v>
      </c>
      <c r="N13" s="5">
        <f t="shared" si="0"/>
        <v>888.31</v>
      </c>
      <c r="O13" s="5">
        <f t="shared" si="0"/>
        <v>20320.15</v>
      </c>
      <c r="P13" s="5">
        <v>20028</v>
      </c>
      <c r="Q13" s="5">
        <v>2968</v>
      </c>
      <c r="R13" s="5">
        <f t="shared" si="5"/>
        <v>22996</v>
      </c>
      <c r="S13" s="2"/>
      <c r="T13" s="5"/>
      <c r="U13" s="8">
        <v>8.96</v>
      </c>
      <c r="V13" s="2"/>
      <c r="W13" s="2"/>
      <c r="X13" s="2"/>
      <c r="Y13" s="2">
        <f t="shared" si="1"/>
        <v>0</v>
      </c>
      <c r="Z13" s="2"/>
      <c r="AA13" s="5"/>
      <c r="AB13" s="5"/>
      <c r="AC13" s="2">
        <f t="shared" si="2"/>
        <v>0</v>
      </c>
      <c r="AD13" s="5">
        <f t="shared" si="2"/>
        <v>0</v>
      </c>
      <c r="AE13" s="5">
        <f t="shared" si="2"/>
        <v>8.96</v>
      </c>
      <c r="AF13" s="2">
        <v>91</v>
      </c>
      <c r="AG13" s="5">
        <v>870.83</v>
      </c>
      <c r="AH13" s="12">
        <v>22365.8</v>
      </c>
      <c r="AI13" s="7">
        <v>14</v>
      </c>
      <c r="AJ13" s="21">
        <v>96</v>
      </c>
      <c r="AK13" s="21">
        <v>51</v>
      </c>
      <c r="AL13" s="7">
        <v>88</v>
      </c>
      <c r="AM13" s="2">
        <f t="shared" si="3"/>
        <v>249</v>
      </c>
      <c r="AN13" s="2">
        <v>0</v>
      </c>
      <c r="AO13" s="5">
        <v>0</v>
      </c>
      <c r="AP13" s="5">
        <v>0</v>
      </c>
      <c r="AQ13" s="6">
        <f t="shared" si="4"/>
        <v>91</v>
      </c>
      <c r="AR13" s="5">
        <f t="shared" si="4"/>
        <v>870.83</v>
      </c>
      <c r="AS13" s="12">
        <f t="shared" si="4"/>
        <v>22365.8</v>
      </c>
    </row>
    <row r="14" spans="1:45" ht="24" customHeight="1">
      <c r="A14" s="2">
        <v>6</v>
      </c>
      <c r="B14" s="2" t="s">
        <v>28</v>
      </c>
      <c r="C14" s="2">
        <f>93-5</f>
        <v>88</v>
      </c>
      <c r="D14" s="5">
        <f>779.95-52.14</f>
        <v>727.8100000000001</v>
      </c>
      <c r="E14" s="5">
        <f>23501.74-1509.48</f>
        <v>21992.260000000002</v>
      </c>
      <c r="F14" s="7">
        <v>3</v>
      </c>
      <c r="G14" s="7">
        <v>89</v>
      </c>
      <c r="H14" s="2">
        <v>57</v>
      </c>
      <c r="I14" s="2">
        <v>11</v>
      </c>
      <c r="J14" s="2">
        <v>0</v>
      </c>
      <c r="K14" s="5">
        <v>0</v>
      </c>
      <c r="L14" s="5">
        <v>0</v>
      </c>
      <c r="M14" s="6">
        <f t="shared" si="0"/>
        <v>88</v>
      </c>
      <c r="N14" s="5">
        <f t="shared" si="0"/>
        <v>727.8100000000001</v>
      </c>
      <c r="O14" s="5">
        <f t="shared" si="0"/>
        <v>21992.260000000002</v>
      </c>
      <c r="P14" s="5">
        <v>19770</v>
      </c>
      <c r="Q14" s="5">
        <v>2597</v>
      </c>
      <c r="R14" s="5">
        <f t="shared" si="5"/>
        <v>22367</v>
      </c>
      <c r="S14" s="2"/>
      <c r="T14" s="5">
        <v>0.5</v>
      </c>
      <c r="U14" s="8">
        <v>60.89</v>
      </c>
      <c r="V14" s="2"/>
      <c r="W14" s="2"/>
      <c r="X14" s="2"/>
      <c r="Y14" s="2">
        <f t="shared" si="1"/>
        <v>0</v>
      </c>
      <c r="Z14" s="2"/>
      <c r="AA14" s="5"/>
      <c r="AB14" s="5"/>
      <c r="AC14" s="2">
        <f t="shared" si="2"/>
        <v>0</v>
      </c>
      <c r="AD14" s="5">
        <f aca="true" t="shared" si="6" ref="AD14:AE18">T14+AA14</f>
        <v>0.5</v>
      </c>
      <c r="AE14" s="5">
        <f t="shared" si="6"/>
        <v>60.89</v>
      </c>
      <c r="AF14" s="2">
        <v>75</v>
      </c>
      <c r="AG14" s="5">
        <v>678.85</v>
      </c>
      <c r="AH14" s="12">
        <v>21587.42</v>
      </c>
      <c r="AI14" s="7">
        <v>3</v>
      </c>
      <c r="AJ14" s="21">
        <v>86</v>
      </c>
      <c r="AK14" s="21">
        <v>43</v>
      </c>
      <c r="AL14" s="7">
        <v>7</v>
      </c>
      <c r="AM14" s="2">
        <f t="shared" si="3"/>
        <v>139</v>
      </c>
      <c r="AN14" s="2">
        <v>0</v>
      </c>
      <c r="AO14" s="5">
        <v>0</v>
      </c>
      <c r="AP14" s="5">
        <v>0</v>
      </c>
      <c r="AQ14" s="6">
        <f t="shared" si="4"/>
        <v>75</v>
      </c>
      <c r="AR14" s="5">
        <f t="shared" si="4"/>
        <v>678.85</v>
      </c>
      <c r="AS14" s="12">
        <f t="shared" si="4"/>
        <v>21587.42</v>
      </c>
    </row>
    <row r="15" spans="1:45" ht="24" customHeight="1">
      <c r="A15" s="2">
        <v>7</v>
      </c>
      <c r="B15" s="2" t="s">
        <v>29</v>
      </c>
      <c r="C15" s="2">
        <f>136-19</f>
        <v>117</v>
      </c>
      <c r="D15" s="5">
        <f>1204.56-153.53</f>
        <v>1051.03</v>
      </c>
      <c r="E15" s="5">
        <f>41900.45-5568.68</f>
        <v>36331.77</v>
      </c>
      <c r="F15" s="7">
        <v>0</v>
      </c>
      <c r="G15" s="21">
        <v>96</v>
      </c>
      <c r="H15" s="2">
        <v>60</v>
      </c>
      <c r="I15" s="2">
        <v>2</v>
      </c>
      <c r="J15" s="2">
        <v>0</v>
      </c>
      <c r="K15" s="5">
        <v>0</v>
      </c>
      <c r="L15" s="5">
        <v>0</v>
      </c>
      <c r="M15" s="6">
        <f t="shared" si="0"/>
        <v>117</v>
      </c>
      <c r="N15" s="5">
        <f t="shared" si="0"/>
        <v>1051.03</v>
      </c>
      <c r="O15" s="5">
        <f t="shared" si="0"/>
        <v>36331.77</v>
      </c>
      <c r="P15" s="5">
        <f>10482+10478</f>
        <v>20960</v>
      </c>
      <c r="Q15" s="5">
        <v>25</v>
      </c>
      <c r="R15" s="5">
        <f t="shared" si="5"/>
        <v>20985</v>
      </c>
      <c r="S15" s="2">
        <v>1</v>
      </c>
      <c r="T15" s="5">
        <v>5.45</v>
      </c>
      <c r="U15" s="8">
        <v>70.39</v>
      </c>
      <c r="V15" s="2"/>
      <c r="W15" s="2"/>
      <c r="X15" s="2"/>
      <c r="Y15" s="2">
        <f t="shared" si="1"/>
        <v>0</v>
      </c>
      <c r="Z15" s="2"/>
      <c r="AA15" s="5"/>
      <c r="AB15" s="5"/>
      <c r="AC15" s="2">
        <f t="shared" si="2"/>
        <v>1</v>
      </c>
      <c r="AD15" s="5">
        <f aca="true" t="shared" si="7" ref="AD15:AD21">T15+AA15</f>
        <v>5.45</v>
      </c>
      <c r="AE15" s="5">
        <f t="shared" si="6"/>
        <v>70.39</v>
      </c>
      <c r="AF15" s="2">
        <v>72</v>
      </c>
      <c r="AG15" s="5">
        <v>896.85</v>
      </c>
      <c r="AH15" s="12">
        <v>25703.35</v>
      </c>
      <c r="AI15" s="7">
        <v>0</v>
      </c>
      <c r="AJ15" s="21">
        <v>84</v>
      </c>
      <c r="AK15" s="21">
        <v>37</v>
      </c>
      <c r="AL15" s="7">
        <v>0</v>
      </c>
      <c r="AM15" s="2">
        <f t="shared" si="3"/>
        <v>121</v>
      </c>
      <c r="AN15" s="2">
        <v>0</v>
      </c>
      <c r="AO15" s="5">
        <v>0</v>
      </c>
      <c r="AP15" s="5">
        <v>0</v>
      </c>
      <c r="AQ15" s="6">
        <f t="shared" si="4"/>
        <v>72</v>
      </c>
      <c r="AR15" s="5">
        <f>AG15+AO15</f>
        <v>896.85</v>
      </c>
      <c r="AS15" s="12">
        <f>AH15+AP15</f>
        <v>25703.35</v>
      </c>
    </row>
    <row r="16" spans="1:45" ht="24" customHeight="1">
      <c r="A16" s="2">
        <v>8</v>
      </c>
      <c r="B16" s="2" t="s">
        <v>30</v>
      </c>
      <c r="C16" s="2">
        <f>126-25</f>
        <v>101</v>
      </c>
      <c r="D16" s="5">
        <f>981.27-269.87</f>
        <v>711.4</v>
      </c>
      <c r="E16" s="5">
        <f>33903.75-9365.75</f>
        <v>24538</v>
      </c>
      <c r="F16" s="7">
        <v>0</v>
      </c>
      <c r="G16" s="7">
        <v>31</v>
      </c>
      <c r="H16" s="2">
        <v>42</v>
      </c>
      <c r="I16" s="2">
        <v>12</v>
      </c>
      <c r="J16" s="2">
        <v>0</v>
      </c>
      <c r="K16" s="5">
        <v>0</v>
      </c>
      <c r="L16" s="5">
        <v>0</v>
      </c>
      <c r="M16" s="2">
        <f t="shared" si="0"/>
        <v>101</v>
      </c>
      <c r="N16" s="5">
        <f t="shared" si="0"/>
        <v>711.4</v>
      </c>
      <c r="O16" s="5">
        <f aca="true" t="shared" si="8" ref="O16:O21">E16+L16</f>
        <v>24538</v>
      </c>
      <c r="P16" s="5">
        <v>15522</v>
      </c>
      <c r="Q16" s="5">
        <v>8</v>
      </c>
      <c r="R16" s="5">
        <f t="shared" si="5"/>
        <v>15530</v>
      </c>
      <c r="S16" s="2">
        <v>1</v>
      </c>
      <c r="T16" s="5">
        <v>0.5</v>
      </c>
      <c r="U16" s="8"/>
      <c r="V16" s="2"/>
      <c r="W16" s="2"/>
      <c r="X16" s="2"/>
      <c r="Y16" s="2">
        <f t="shared" si="1"/>
        <v>0</v>
      </c>
      <c r="Z16" s="2"/>
      <c r="AA16" s="5"/>
      <c r="AB16" s="5"/>
      <c r="AC16" s="2">
        <f t="shared" si="2"/>
        <v>1</v>
      </c>
      <c r="AD16" s="5">
        <f t="shared" si="7"/>
        <v>0.5</v>
      </c>
      <c r="AE16" s="5">
        <f t="shared" si="6"/>
        <v>0</v>
      </c>
      <c r="AF16" s="2">
        <v>64</v>
      </c>
      <c r="AG16" s="5">
        <v>643.34</v>
      </c>
      <c r="AH16" s="12">
        <v>18170.86</v>
      </c>
      <c r="AI16" s="7">
        <v>0</v>
      </c>
      <c r="AJ16" s="21">
        <v>25</v>
      </c>
      <c r="AK16" s="7">
        <v>17</v>
      </c>
      <c r="AL16" s="7">
        <v>5</v>
      </c>
      <c r="AM16" s="2">
        <f t="shared" si="3"/>
        <v>47</v>
      </c>
      <c r="AN16" s="2">
        <v>0</v>
      </c>
      <c r="AO16" s="5">
        <v>0</v>
      </c>
      <c r="AP16" s="5">
        <v>0</v>
      </c>
      <c r="AQ16" s="6">
        <f aca="true" t="shared" si="9" ref="AQ16:AR18">AF16+AN16</f>
        <v>64</v>
      </c>
      <c r="AR16" s="5">
        <f t="shared" si="9"/>
        <v>643.34</v>
      </c>
      <c r="AS16" s="12">
        <f aca="true" t="shared" si="10" ref="AS16:AS21">AH16+AP16</f>
        <v>18170.86</v>
      </c>
    </row>
    <row r="17" spans="1:45" ht="24" customHeight="1">
      <c r="A17" s="2">
        <v>9</v>
      </c>
      <c r="B17" s="2" t="s">
        <v>37</v>
      </c>
      <c r="C17" s="2">
        <v>29</v>
      </c>
      <c r="D17" s="5">
        <v>34.74</v>
      </c>
      <c r="E17" s="5">
        <v>4412.76</v>
      </c>
      <c r="F17" s="7">
        <v>1</v>
      </c>
      <c r="G17" s="7">
        <v>5</v>
      </c>
      <c r="H17" s="2">
        <v>2</v>
      </c>
      <c r="I17" s="2">
        <v>0</v>
      </c>
      <c r="J17" s="2">
        <v>0</v>
      </c>
      <c r="K17" s="5">
        <v>0</v>
      </c>
      <c r="L17" s="5">
        <v>0</v>
      </c>
      <c r="M17" s="2">
        <f t="shared" si="0"/>
        <v>29</v>
      </c>
      <c r="N17" s="2">
        <f t="shared" si="0"/>
        <v>34.74</v>
      </c>
      <c r="O17" s="5">
        <f t="shared" si="8"/>
        <v>4412.76</v>
      </c>
      <c r="P17" s="5">
        <v>3532</v>
      </c>
      <c r="Q17" s="5">
        <v>230</v>
      </c>
      <c r="R17" s="5">
        <f t="shared" si="5"/>
        <v>3762</v>
      </c>
      <c r="S17" s="2">
        <v>1</v>
      </c>
      <c r="T17" s="5"/>
      <c r="U17" s="8">
        <v>19.99</v>
      </c>
      <c r="V17" s="2"/>
      <c r="W17" s="2"/>
      <c r="X17" s="2"/>
      <c r="Y17" s="2">
        <f t="shared" si="1"/>
        <v>0</v>
      </c>
      <c r="Z17" s="2"/>
      <c r="AA17" s="5"/>
      <c r="AB17" s="5"/>
      <c r="AC17" s="2">
        <f t="shared" si="2"/>
        <v>1</v>
      </c>
      <c r="AD17" s="5">
        <f t="shared" si="7"/>
        <v>0</v>
      </c>
      <c r="AE17" s="5">
        <f t="shared" si="6"/>
        <v>19.99</v>
      </c>
      <c r="AF17" s="2">
        <v>7</v>
      </c>
      <c r="AG17" s="5">
        <v>27.7</v>
      </c>
      <c r="AH17" s="12">
        <v>2591.69</v>
      </c>
      <c r="AI17" s="7">
        <v>1</v>
      </c>
      <c r="AJ17" s="21">
        <v>2</v>
      </c>
      <c r="AK17" s="7">
        <v>0</v>
      </c>
      <c r="AL17" s="7">
        <v>0</v>
      </c>
      <c r="AM17" s="2">
        <f t="shared" si="3"/>
        <v>3</v>
      </c>
      <c r="AN17" s="2">
        <v>0</v>
      </c>
      <c r="AO17" s="5">
        <v>0</v>
      </c>
      <c r="AP17" s="5">
        <v>0</v>
      </c>
      <c r="AQ17" s="6">
        <f t="shared" si="9"/>
        <v>7</v>
      </c>
      <c r="AR17" s="5">
        <f t="shared" si="9"/>
        <v>27.7</v>
      </c>
      <c r="AS17" s="12">
        <f t="shared" si="10"/>
        <v>2591.69</v>
      </c>
    </row>
    <row r="18" spans="1:45" ht="24" customHeight="1">
      <c r="A18" s="2">
        <v>10</v>
      </c>
      <c r="B18" s="2" t="s">
        <v>38</v>
      </c>
      <c r="C18" s="2">
        <v>125</v>
      </c>
      <c r="D18" s="5">
        <v>1132.75</v>
      </c>
      <c r="E18" s="5">
        <v>46793.82</v>
      </c>
      <c r="F18" s="7">
        <v>0</v>
      </c>
      <c r="G18" s="7">
        <v>7</v>
      </c>
      <c r="H18" s="2">
        <v>17</v>
      </c>
      <c r="I18" s="13">
        <v>13</v>
      </c>
      <c r="J18" s="2">
        <v>1</v>
      </c>
      <c r="K18" s="5">
        <v>7.03</v>
      </c>
      <c r="L18" s="5">
        <v>342.23</v>
      </c>
      <c r="M18" s="2">
        <f t="shared" si="0"/>
        <v>126</v>
      </c>
      <c r="N18" s="2">
        <f t="shared" si="0"/>
        <v>1139.78</v>
      </c>
      <c r="O18" s="5">
        <f t="shared" si="8"/>
        <v>47136.05</v>
      </c>
      <c r="P18" s="5">
        <f>14924+8595+11300</f>
        <v>34819</v>
      </c>
      <c r="Q18" s="5">
        <v>0</v>
      </c>
      <c r="R18" s="5">
        <f t="shared" si="5"/>
        <v>34819</v>
      </c>
      <c r="S18" s="2">
        <v>3</v>
      </c>
      <c r="T18" s="5">
        <v>9</v>
      </c>
      <c r="U18" s="8">
        <v>222.11</v>
      </c>
      <c r="V18" s="2"/>
      <c r="W18" s="2"/>
      <c r="X18" s="2"/>
      <c r="Y18" s="2">
        <f t="shared" si="1"/>
        <v>0</v>
      </c>
      <c r="Z18" s="2">
        <v>1</v>
      </c>
      <c r="AA18" s="5"/>
      <c r="AB18" s="5"/>
      <c r="AC18" s="2">
        <f t="shared" si="2"/>
        <v>4</v>
      </c>
      <c r="AD18" s="5">
        <f t="shared" si="7"/>
        <v>9</v>
      </c>
      <c r="AE18" s="5">
        <f t="shared" si="6"/>
        <v>222.11</v>
      </c>
      <c r="AF18" s="2">
        <v>59</v>
      </c>
      <c r="AG18" s="5">
        <v>817.87</v>
      </c>
      <c r="AH18" s="12">
        <v>33981.72</v>
      </c>
      <c r="AI18" s="7">
        <v>0</v>
      </c>
      <c r="AJ18" s="7">
        <v>5</v>
      </c>
      <c r="AK18" s="7">
        <v>11</v>
      </c>
      <c r="AL18" s="7">
        <v>1</v>
      </c>
      <c r="AM18" s="2">
        <f t="shared" si="3"/>
        <v>17</v>
      </c>
      <c r="AN18" s="2">
        <v>1</v>
      </c>
      <c r="AO18" s="5">
        <v>7.03</v>
      </c>
      <c r="AP18" s="5">
        <v>283.85</v>
      </c>
      <c r="AQ18" s="6">
        <f t="shared" si="9"/>
        <v>60</v>
      </c>
      <c r="AR18" s="5">
        <f>AG18+AO18</f>
        <v>824.9</v>
      </c>
      <c r="AS18" s="12">
        <f t="shared" si="10"/>
        <v>34265.57</v>
      </c>
    </row>
    <row r="19" spans="1:45" ht="24" customHeight="1">
      <c r="A19" s="2">
        <v>11</v>
      </c>
      <c r="B19" s="2" t="s">
        <v>39</v>
      </c>
      <c r="C19" s="2">
        <v>109</v>
      </c>
      <c r="D19" s="5">
        <v>674.85</v>
      </c>
      <c r="E19" s="5">
        <v>33554.75</v>
      </c>
      <c r="F19" s="7">
        <v>2</v>
      </c>
      <c r="G19" s="7">
        <v>11</v>
      </c>
      <c r="H19" s="2">
        <v>26</v>
      </c>
      <c r="I19" s="13">
        <v>8</v>
      </c>
      <c r="J19" s="2">
        <v>0</v>
      </c>
      <c r="K19" s="5">
        <v>0</v>
      </c>
      <c r="L19" s="5">
        <v>0</v>
      </c>
      <c r="M19" s="2">
        <f t="shared" si="0"/>
        <v>109</v>
      </c>
      <c r="N19" s="2">
        <f t="shared" si="0"/>
        <v>674.85</v>
      </c>
      <c r="O19" s="5">
        <f t="shared" si="8"/>
        <v>33554.75</v>
      </c>
      <c r="P19" s="5">
        <f>6410.1+9064.5+1500</f>
        <v>16974.6</v>
      </c>
      <c r="Q19" s="5">
        <v>552</v>
      </c>
      <c r="R19" s="5">
        <f t="shared" si="5"/>
        <v>17526.6</v>
      </c>
      <c r="S19" s="2">
        <v>7</v>
      </c>
      <c r="T19" s="5">
        <v>6.4</v>
      </c>
      <c r="U19" s="8">
        <v>119.96</v>
      </c>
      <c r="V19" s="2"/>
      <c r="W19" s="2"/>
      <c r="X19" s="2"/>
      <c r="Y19" s="2">
        <f t="shared" si="1"/>
        <v>0</v>
      </c>
      <c r="Z19" s="2"/>
      <c r="AA19" s="5"/>
      <c r="AB19" s="5"/>
      <c r="AC19" s="2">
        <f t="shared" si="2"/>
        <v>7</v>
      </c>
      <c r="AD19" s="5">
        <f t="shared" si="7"/>
        <v>6.4</v>
      </c>
      <c r="AE19" s="5">
        <f>U19+AB19</f>
        <v>119.96</v>
      </c>
      <c r="AF19" s="2">
        <v>26</v>
      </c>
      <c r="AG19" s="5">
        <v>277.58</v>
      </c>
      <c r="AH19" s="8">
        <v>17057.38</v>
      </c>
      <c r="AI19" s="7">
        <v>0</v>
      </c>
      <c r="AJ19" s="7">
        <v>0</v>
      </c>
      <c r="AK19" s="7">
        <v>3</v>
      </c>
      <c r="AL19" s="7">
        <v>0</v>
      </c>
      <c r="AM19" s="2">
        <f>SUM(AI19:AL19)</f>
        <v>3</v>
      </c>
      <c r="AN19" s="2">
        <v>0</v>
      </c>
      <c r="AO19" s="5">
        <v>0</v>
      </c>
      <c r="AP19" s="5">
        <v>0</v>
      </c>
      <c r="AQ19" s="6">
        <f>AF19+AN19</f>
        <v>26</v>
      </c>
      <c r="AR19" s="5">
        <f>AG19+AO19</f>
        <v>277.58</v>
      </c>
      <c r="AS19" s="5">
        <f t="shared" si="10"/>
        <v>17057.38</v>
      </c>
    </row>
    <row r="20" spans="1:45" ht="24" customHeight="1">
      <c r="A20" s="2">
        <v>12</v>
      </c>
      <c r="B20" s="2" t="s">
        <v>35</v>
      </c>
      <c r="C20" s="2">
        <v>34</v>
      </c>
      <c r="D20" s="5">
        <v>317.31</v>
      </c>
      <c r="E20" s="5">
        <v>15100.25</v>
      </c>
      <c r="F20" s="7">
        <v>0</v>
      </c>
      <c r="G20" s="7">
        <v>1</v>
      </c>
      <c r="H20" s="2">
        <v>9</v>
      </c>
      <c r="I20" s="16">
        <v>8</v>
      </c>
      <c r="J20" s="2">
        <v>0</v>
      </c>
      <c r="K20" s="5">
        <v>0</v>
      </c>
      <c r="L20" s="5">
        <v>0</v>
      </c>
      <c r="M20" s="2">
        <f>C20+J20</f>
        <v>34</v>
      </c>
      <c r="N20" s="2">
        <f>D20+K20</f>
        <v>317.31</v>
      </c>
      <c r="O20" s="5">
        <f t="shared" si="8"/>
        <v>15100.25</v>
      </c>
      <c r="P20" s="5">
        <v>5993</v>
      </c>
      <c r="Q20" s="5">
        <v>76</v>
      </c>
      <c r="R20" s="5">
        <f>SUM(P20:Q20)</f>
        <v>6069</v>
      </c>
      <c r="S20" s="2"/>
      <c r="T20" s="5"/>
      <c r="U20" s="8">
        <v>234.97</v>
      </c>
      <c r="V20" s="2"/>
      <c r="W20" s="2"/>
      <c r="X20" s="2"/>
      <c r="Y20" s="2">
        <f>SUM(V20:X20)</f>
        <v>0</v>
      </c>
      <c r="Z20" s="2"/>
      <c r="AA20" s="5"/>
      <c r="AB20" s="5"/>
      <c r="AC20" s="2">
        <f>S20+Z20</f>
        <v>0</v>
      </c>
      <c r="AD20" s="5">
        <f>T20+AA20</f>
        <v>0</v>
      </c>
      <c r="AE20" s="5">
        <f>U20+AB20</f>
        <v>234.97</v>
      </c>
      <c r="AF20" s="2">
        <v>2</v>
      </c>
      <c r="AG20" s="5">
        <v>39.74</v>
      </c>
      <c r="AH20" s="8">
        <v>4470.89</v>
      </c>
      <c r="AI20" s="7">
        <v>0</v>
      </c>
      <c r="AJ20" s="7">
        <v>0</v>
      </c>
      <c r="AK20" s="7">
        <v>0</v>
      </c>
      <c r="AL20" s="7">
        <v>0</v>
      </c>
      <c r="AM20" s="2">
        <f>SUM(AI20:AL20)</f>
        <v>0</v>
      </c>
      <c r="AN20" s="2">
        <v>0</v>
      </c>
      <c r="AO20" s="5">
        <v>0</v>
      </c>
      <c r="AP20" s="5">
        <v>0</v>
      </c>
      <c r="AQ20" s="6">
        <f>AF20+AN20</f>
        <v>2</v>
      </c>
      <c r="AR20" s="5">
        <f>AG20+AO20</f>
        <v>39.74</v>
      </c>
      <c r="AS20" s="5">
        <f t="shared" si="10"/>
        <v>4470.89</v>
      </c>
    </row>
    <row r="21" spans="1:45" ht="31.5" customHeight="1">
      <c r="A21" s="2">
        <v>13</v>
      </c>
      <c r="B21" s="2" t="s">
        <v>36</v>
      </c>
      <c r="C21" s="2">
        <v>90</v>
      </c>
      <c r="D21" s="5">
        <v>769</v>
      </c>
      <c r="E21" s="5">
        <v>43289.93</v>
      </c>
      <c r="F21" s="7">
        <v>2</v>
      </c>
      <c r="G21" s="7">
        <v>15</v>
      </c>
      <c r="H21" s="2">
        <v>139</v>
      </c>
      <c r="I21" s="13">
        <v>74</v>
      </c>
      <c r="J21" s="2">
        <v>42</v>
      </c>
      <c r="K21" s="5">
        <v>535.62</v>
      </c>
      <c r="L21" s="5">
        <v>18716.98</v>
      </c>
      <c r="M21" s="2">
        <f>C21+J21</f>
        <v>132</v>
      </c>
      <c r="N21" s="2">
        <f>D21+K21</f>
        <v>1304.62</v>
      </c>
      <c r="O21" s="5">
        <f t="shared" si="8"/>
        <v>62006.91</v>
      </c>
      <c r="P21" s="5">
        <v>0</v>
      </c>
      <c r="Q21" s="5">
        <v>1328</v>
      </c>
      <c r="R21" s="5">
        <f>SUM(P21:Q21)</f>
        <v>1328</v>
      </c>
      <c r="S21" s="2"/>
      <c r="T21" s="5"/>
      <c r="U21" s="8"/>
      <c r="V21" s="2"/>
      <c r="W21" s="2"/>
      <c r="X21" s="2"/>
      <c r="Y21" s="2">
        <f>SUM(V21:X21)</f>
        <v>0</v>
      </c>
      <c r="Z21" s="2">
        <v>1</v>
      </c>
      <c r="AA21" s="5">
        <v>2.65</v>
      </c>
      <c r="AB21" s="5">
        <v>680.28</v>
      </c>
      <c r="AC21" s="2">
        <f>S21+Z21</f>
        <v>1</v>
      </c>
      <c r="AD21" s="5">
        <f t="shared" si="7"/>
        <v>2.65</v>
      </c>
      <c r="AE21" s="5">
        <f>U21+AB21</f>
        <v>680.28</v>
      </c>
      <c r="AF21" s="2">
        <v>0</v>
      </c>
      <c r="AG21" s="5">
        <v>126.12</v>
      </c>
      <c r="AH21" s="8">
        <v>6957.51</v>
      </c>
      <c r="AI21" s="7">
        <v>0</v>
      </c>
      <c r="AJ21" s="7">
        <v>0</v>
      </c>
      <c r="AK21" s="7">
        <v>0</v>
      </c>
      <c r="AL21" s="7">
        <v>0</v>
      </c>
      <c r="AM21" s="2">
        <f>SUM(AI21:AL21)</f>
        <v>0</v>
      </c>
      <c r="AN21" s="2">
        <v>1</v>
      </c>
      <c r="AO21" s="5">
        <f>60.78+AA21</f>
        <v>63.43</v>
      </c>
      <c r="AP21" s="5">
        <f>4542.49+AB21</f>
        <v>5222.7699999999995</v>
      </c>
      <c r="AQ21" s="6">
        <f>AF21+AN21</f>
        <v>1</v>
      </c>
      <c r="AR21" s="5">
        <f>AG21+AO21</f>
        <v>189.55</v>
      </c>
      <c r="AS21" s="5">
        <f t="shared" si="10"/>
        <v>12180.279999999999</v>
      </c>
    </row>
    <row r="22" spans="1:45" s="11" customFormat="1" ht="22.5" customHeight="1">
      <c r="A22" s="28" t="s">
        <v>4</v>
      </c>
      <c r="B22" s="28"/>
      <c r="C22" s="9">
        <f>(C9+C10+C11+C12+C13+C14+C15+C16+C17+C18+C19+C21+C20)</f>
        <v>1004</v>
      </c>
      <c r="D22" s="10">
        <f aca="true" t="shared" si="11" ref="D22:AN22">(D9+D10+D11+D12+D13+D14+D15+D16+D17+D18+D19+D21+D20)</f>
        <v>7752.4400000000005</v>
      </c>
      <c r="E22" s="10">
        <f t="shared" si="11"/>
        <v>275961.38</v>
      </c>
      <c r="F22" s="9">
        <f t="shared" si="11"/>
        <v>118</v>
      </c>
      <c r="G22" s="9">
        <f t="shared" si="11"/>
        <v>468</v>
      </c>
      <c r="H22" s="9">
        <f t="shared" si="11"/>
        <v>501</v>
      </c>
      <c r="I22" s="9">
        <f t="shared" si="11"/>
        <v>360</v>
      </c>
      <c r="J22" s="9">
        <f t="shared" si="11"/>
        <v>121</v>
      </c>
      <c r="K22" s="10">
        <f>(K9+K10+K11+K12+K13+K14+K15+K16+K17+K18+K19+K21+K20)</f>
        <v>846.66</v>
      </c>
      <c r="L22" s="10">
        <f>(L9+L10+L11+L12+L13+L14+L15+L16+L17+L18+L19+L21+L20)</f>
        <v>25064.36</v>
      </c>
      <c r="M22" s="9">
        <f t="shared" si="11"/>
        <v>1125</v>
      </c>
      <c r="N22" s="10">
        <f>(N9+N10+N11+N12+N13+N14+N15+N16+N17+N18+N19+N21+N20)</f>
        <v>8599.099999999999</v>
      </c>
      <c r="O22" s="10">
        <f>(O9+O10+O11+O12+O13+O14+O15+O16+O17+O18+O19+O21+O20)</f>
        <v>301025.74</v>
      </c>
      <c r="P22" s="10">
        <f>(P9+P10+P11+P12+P13+P14+P15+P16+P17+P18+P19+P21+P20)</f>
        <v>172970.6</v>
      </c>
      <c r="Q22" s="10">
        <f>(Q9+Q10+Q11+Q12+Q13+Q14+Q15+Q16+Q17+Q18+Q19+Q21+Q20)</f>
        <v>14016</v>
      </c>
      <c r="R22" s="10">
        <f>(R9+R10+R11+R12+R13+R14+R15+R16+R17+R18+R19+R21+R20)</f>
        <v>186986.6</v>
      </c>
      <c r="S22" s="9">
        <f t="shared" si="11"/>
        <v>13</v>
      </c>
      <c r="T22" s="10">
        <f>(T9+T10+T11+T12+T13+T14+T15+T16+T17+T18+T19+T21+T20)</f>
        <v>21.85</v>
      </c>
      <c r="U22" s="10">
        <f>(U9+U10+U11+U12+U13+U14+U15+U16+U17+U18+U19+U21+U20)</f>
        <v>737.27</v>
      </c>
      <c r="V22" s="9">
        <f t="shared" si="11"/>
        <v>0</v>
      </c>
      <c r="W22" s="9">
        <f t="shared" si="11"/>
        <v>0</v>
      </c>
      <c r="X22" s="9">
        <f t="shared" si="11"/>
        <v>0</v>
      </c>
      <c r="Y22" s="9">
        <f t="shared" si="11"/>
        <v>0</v>
      </c>
      <c r="Z22" s="9">
        <f t="shared" si="11"/>
        <v>2</v>
      </c>
      <c r="AA22" s="10">
        <f>(AA9+AA10+AA11+AA12+AA13+AA14+AA15+AA16+AA17+AA18+AA19+AA21+AA20)</f>
        <v>2.65</v>
      </c>
      <c r="AB22" s="10">
        <f>(AB9+AB10+AB11+AB12+AB13+AB14+AB15+AB16+AB17+AB18+AB19+AB21+AB20)</f>
        <v>680.28</v>
      </c>
      <c r="AC22" s="9">
        <f t="shared" si="11"/>
        <v>15</v>
      </c>
      <c r="AD22" s="10">
        <f>(AD9+AD10+AD11+AD12+AD13+AD14+AD15+AD16+AD17+AD18+AD19+AD21+AD20)</f>
        <v>24.5</v>
      </c>
      <c r="AE22" s="10">
        <f>(AE9+AE10+AE11+AE12+AE13+AE14+AE15+AE16+AE17+AE18+AE19+AE21+AE20)</f>
        <v>1417.55</v>
      </c>
      <c r="AF22" s="9">
        <f t="shared" si="11"/>
        <v>605</v>
      </c>
      <c r="AG22" s="10">
        <f>(AG9+AG10+AG11+AG12+AG13+AG14+AG15+AG16+AG17+AG18+AG19+AG21+AG20)</f>
        <v>5829.459999999999</v>
      </c>
      <c r="AH22" s="10">
        <f>(AH9+AH10+AH11+AH12+AH13+AH14+AH15+AH16+AH17+AH18+AH19+AH21+AH20)</f>
        <v>188712.28000000003</v>
      </c>
      <c r="AI22" s="9">
        <f t="shared" si="11"/>
        <v>114</v>
      </c>
      <c r="AJ22" s="9">
        <f t="shared" si="11"/>
        <v>413</v>
      </c>
      <c r="AK22" s="9">
        <f t="shared" si="11"/>
        <v>256</v>
      </c>
      <c r="AL22" s="9">
        <f t="shared" si="11"/>
        <v>235</v>
      </c>
      <c r="AM22" s="9">
        <f>(AM9+AM10+AM11+AM12+AM13+AM14+AM15+AM16+AM17+AM18+AM19+AM21+AM20)</f>
        <v>1018</v>
      </c>
      <c r="AN22" s="9">
        <f t="shared" si="11"/>
        <v>80</v>
      </c>
      <c r="AO22" s="10">
        <f>(AO9+AO10+AO11+AO12+AO13+AO14+AO15+AO16+AO17+AO18+AO19+AO21+AO20)</f>
        <v>374.46999999999997</v>
      </c>
      <c r="AP22" s="10">
        <f>(AP9+AP10+AP11+AP12+AP13+AP14+AP15+AP16+AP17+AP18+AP19+AP21+AP20)</f>
        <v>11324.34</v>
      </c>
      <c r="AQ22" s="9">
        <f>(AQ9+AQ10+AQ11+AQ12+AQ13+AQ14+AQ15+AQ16+AQ17+AQ18+AQ19+AQ21+AQ20)</f>
        <v>685</v>
      </c>
      <c r="AR22" s="10">
        <f>(AR9+AR10+AR11+AR12+AR13+AR14+AR15+AR16+AR17+AR18+AR19+AR21+AR20)</f>
        <v>6203.929999999999</v>
      </c>
      <c r="AS22" s="10">
        <f>(AS9+AS10+AS11+AS12+AS13+AS14+AS15+AS16+AS17+AS18+AS19+AS21+AS20)</f>
        <v>200036.62000000002</v>
      </c>
    </row>
    <row r="23" spans="1:45" s="11" customFormat="1" ht="22.5" customHeight="1">
      <c r="A23" s="28" t="s">
        <v>43</v>
      </c>
      <c r="B23" s="28"/>
      <c r="C23" s="17" t="s">
        <v>42</v>
      </c>
      <c r="D23" s="17" t="s">
        <v>42</v>
      </c>
      <c r="E23" s="17" t="s">
        <v>42</v>
      </c>
      <c r="F23" s="17" t="s">
        <v>42</v>
      </c>
      <c r="G23" s="17" t="s">
        <v>42</v>
      </c>
      <c r="H23" s="17" t="s">
        <v>42</v>
      </c>
      <c r="I23" s="17" t="s">
        <v>42</v>
      </c>
      <c r="J23" s="17" t="s">
        <v>42</v>
      </c>
      <c r="K23" s="17" t="s">
        <v>42</v>
      </c>
      <c r="L23" s="17" t="s">
        <v>42</v>
      </c>
      <c r="M23" s="17" t="s">
        <v>42</v>
      </c>
      <c r="N23" s="17" t="s">
        <v>42</v>
      </c>
      <c r="O23" s="17" t="s">
        <v>42</v>
      </c>
      <c r="P23" s="10">
        <v>6161</v>
      </c>
      <c r="Q23" s="17" t="s">
        <v>42</v>
      </c>
      <c r="R23" s="10">
        <f>SUM(P23:Q23)</f>
        <v>6161</v>
      </c>
      <c r="S23" s="17" t="s">
        <v>42</v>
      </c>
      <c r="T23" s="17" t="s">
        <v>42</v>
      </c>
      <c r="U23" s="10">
        <v>0</v>
      </c>
      <c r="V23" s="17" t="s">
        <v>42</v>
      </c>
      <c r="W23" s="17" t="s">
        <v>42</v>
      </c>
      <c r="X23" s="17" t="s">
        <v>42</v>
      </c>
      <c r="Y23" s="17" t="s">
        <v>42</v>
      </c>
      <c r="Z23" s="17" t="s">
        <v>42</v>
      </c>
      <c r="AA23" s="17" t="s">
        <v>42</v>
      </c>
      <c r="AB23" s="17" t="s">
        <v>42</v>
      </c>
      <c r="AC23" s="17" t="s">
        <v>42</v>
      </c>
      <c r="AD23" s="17" t="s">
        <v>42</v>
      </c>
      <c r="AE23" s="10">
        <f>U23</f>
        <v>0</v>
      </c>
      <c r="AF23" s="17" t="s">
        <v>42</v>
      </c>
      <c r="AG23" s="17" t="s">
        <v>42</v>
      </c>
      <c r="AH23" s="17" t="s">
        <v>42</v>
      </c>
      <c r="AI23" s="17" t="s">
        <v>42</v>
      </c>
      <c r="AJ23" s="17" t="s">
        <v>42</v>
      </c>
      <c r="AK23" s="17" t="s">
        <v>42</v>
      </c>
      <c r="AL23" s="17" t="s">
        <v>42</v>
      </c>
      <c r="AM23" s="17" t="s">
        <v>42</v>
      </c>
      <c r="AN23" s="17" t="s">
        <v>42</v>
      </c>
      <c r="AO23" s="17" t="s">
        <v>42</v>
      </c>
      <c r="AP23" s="17" t="s">
        <v>42</v>
      </c>
      <c r="AQ23" s="17" t="s">
        <v>42</v>
      </c>
      <c r="AR23" s="17" t="s">
        <v>42</v>
      </c>
      <c r="AS23" s="10">
        <v>3721.72</v>
      </c>
    </row>
    <row r="24" spans="1:45" s="11" customFormat="1" ht="22.5" customHeight="1">
      <c r="A24" s="28" t="s">
        <v>41</v>
      </c>
      <c r="B24" s="28"/>
      <c r="C24" s="9">
        <f>SUM(C22:C23)</f>
        <v>1004</v>
      </c>
      <c r="D24" s="10">
        <f>SUM(D22:D23)</f>
        <v>7752.4400000000005</v>
      </c>
      <c r="E24" s="10">
        <f aca="true" t="shared" si="12" ref="E24:AS24">SUM(E22:E23)</f>
        <v>275961.38</v>
      </c>
      <c r="F24" s="9">
        <f t="shared" si="12"/>
        <v>118</v>
      </c>
      <c r="G24" s="9">
        <f t="shared" si="12"/>
        <v>468</v>
      </c>
      <c r="H24" s="9">
        <f t="shared" si="12"/>
        <v>501</v>
      </c>
      <c r="I24" s="9">
        <f t="shared" si="12"/>
        <v>360</v>
      </c>
      <c r="J24" s="9">
        <f t="shared" si="12"/>
        <v>121</v>
      </c>
      <c r="K24" s="10">
        <f t="shared" si="12"/>
        <v>846.66</v>
      </c>
      <c r="L24" s="10">
        <f t="shared" si="12"/>
        <v>25064.36</v>
      </c>
      <c r="M24" s="9">
        <f t="shared" si="12"/>
        <v>1125</v>
      </c>
      <c r="N24" s="10">
        <f t="shared" si="12"/>
        <v>8599.099999999999</v>
      </c>
      <c r="O24" s="10">
        <f t="shared" si="12"/>
        <v>301025.74</v>
      </c>
      <c r="P24" s="10">
        <f>SUM(P22:P23)</f>
        <v>179131.6</v>
      </c>
      <c r="Q24" s="10">
        <f t="shared" si="12"/>
        <v>14016</v>
      </c>
      <c r="R24" s="10">
        <f t="shared" si="12"/>
        <v>193147.6</v>
      </c>
      <c r="S24" s="9">
        <f t="shared" si="12"/>
        <v>13</v>
      </c>
      <c r="T24" s="10">
        <f t="shared" si="12"/>
        <v>21.85</v>
      </c>
      <c r="U24" s="10">
        <f t="shared" si="12"/>
        <v>737.27</v>
      </c>
      <c r="V24" s="9">
        <f t="shared" si="12"/>
        <v>0</v>
      </c>
      <c r="W24" s="9">
        <f t="shared" si="12"/>
        <v>0</v>
      </c>
      <c r="X24" s="9">
        <f t="shared" si="12"/>
        <v>0</v>
      </c>
      <c r="Y24" s="9">
        <f t="shared" si="12"/>
        <v>0</v>
      </c>
      <c r="Z24" s="9">
        <f t="shared" si="12"/>
        <v>2</v>
      </c>
      <c r="AA24" s="10">
        <f t="shared" si="12"/>
        <v>2.65</v>
      </c>
      <c r="AB24" s="10">
        <f t="shared" si="12"/>
        <v>680.28</v>
      </c>
      <c r="AC24" s="9">
        <f t="shared" si="12"/>
        <v>15</v>
      </c>
      <c r="AD24" s="10">
        <f t="shared" si="12"/>
        <v>24.5</v>
      </c>
      <c r="AE24" s="10">
        <f t="shared" si="12"/>
        <v>1417.55</v>
      </c>
      <c r="AF24" s="9">
        <f t="shared" si="12"/>
        <v>605</v>
      </c>
      <c r="AG24" s="10">
        <f t="shared" si="12"/>
        <v>5829.459999999999</v>
      </c>
      <c r="AH24" s="10">
        <f t="shared" si="12"/>
        <v>188712.28000000003</v>
      </c>
      <c r="AI24" s="9">
        <f t="shared" si="12"/>
        <v>114</v>
      </c>
      <c r="AJ24" s="9">
        <f t="shared" si="12"/>
        <v>413</v>
      </c>
      <c r="AK24" s="9">
        <f t="shared" si="12"/>
        <v>256</v>
      </c>
      <c r="AL24" s="9">
        <f t="shared" si="12"/>
        <v>235</v>
      </c>
      <c r="AM24" s="9">
        <f t="shared" si="12"/>
        <v>1018</v>
      </c>
      <c r="AN24" s="9">
        <f t="shared" si="12"/>
        <v>80</v>
      </c>
      <c r="AO24" s="10">
        <f t="shared" si="12"/>
        <v>374.46999999999997</v>
      </c>
      <c r="AP24" s="10">
        <f t="shared" si="12"/>
        <v>11324.34</v>
      </c>
      <c r="AQ24" s="9">
        <f t="shared" si="12"/>
        <v>685</v>
      </c>
      <c r="AR24" s="10">
        <f t="shared" si="12"/>
        <v>6203.929999999999</v>
      </c>
      <c r="AS24" s="10">
        <f t="shared" si="12"/>
        <v>203758.34000000003</v>
      </c>
    </row>
    <row r="25" spans="4:45" ht="22.5" customHeight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AF25" s="20" t="s">
        <v>44</v>
      </c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2:45" ht="15.75">
      <c r="B26" s="20"/>
      <c r="AF26" s="36" t="s">
        <v>40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32:45" ht="15.75"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</row>
    <row r="28" spans="32:45" ht="15.75"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</row>
  </sheetData>
  <sheetProtection/>
  <mergeCells count="70">
    <mergeCell ref="A24:B24"/>
    <mergeCell ref="AN5:AP5"/>
    <mergeCell ref="AF4:AS4"/>
    <mergeCell ref="AF26:AS28"/>
    <mergeCell ref="AG6:AG7"/>
    <mergeCell ref="AQ5:AS5"/>
    <mergeCell ref="AR6:AR7"/>
    <mergeCell ref="AF5:AH5"/>
    <mergeCell ref="AN6:AN7"/>
    <mergeCell ref="M6:M7"/>
    <mergeCell ref="Z6:Z7"/>
    <mergeCell ref="C4:O4"/>
    <mergeCell ref="E3:I3"/>
    <mergeCell ref="K6:K7"/>
    <mergeCell ref="A23:B23"/>
    <mergeCell ref="AI5:AM5"/>
    <mergeCell ref="AF6:AF7"/>
    <mergeCell ref="AF3:AH3"/>
    <mergeCell ref="V5:Y5"/>
    <mergeCell ref="T6:T7"/>
    <mergeCell ref="AK6:AK7"/>
    <mergeCell ref="AI6:AI7"/>
    <mergeCell ref="W6:W7"/>
    <mergeCell ref="AD6:AD7"/>
    <mergeCell ref="N6:N7"/>
    <mergeCell ref="P4:P7"/>
    <mergeCell ref="V6:V7"/>
    <mergeCell ref="AA6:AA7"/>
    <mergeCell ref="Y6:Y7"/>
    <mergeCell ref="AC6:AC7"/>
    <mergeCell ref="AP6:AP7"/>
    <mergeCell ref="AL6:AL7"/>
    <mergeCell ref="A4:A7"/>
    <mergeCell ref="U6:U7"/>
    <mergeCell ref="L6:L7"/>
    <mergeCell ref="F6:I6"/>
    <mergeCell ref="AH6:AH7"/>
    <mergeCell ref="AB6:AB7"/>
    <mergeCell ref="AO6:AO7"/>
    <mergeCell ref="AM6:AM7"/>
    <mergeCell ref="A22:B22"/>
    <mergeCell ref="AR1:AS1"/>
    <mergeCell ref="C6:C7"/>
    <mergeCell ref="S4:AE4"/>
    <mergeCell ref="A2:P2"/>
    <mergeCell ref="S3:U3"/>
    <mergeCell ref="AS6:AS7"/>
    <mergeCell ref="AQ6:AQ7"/>
    <mergeCell ref="X6:X7"/>
    <mergeCell ref="Z5:AB5"/>
    <mergeCell ref="Q2:R2"/>
    <mergeCell ref="AC5:AE5"/>
    <mergeCell ref="AE6:AE7"/>
    <mergeCell ref="AJ6:AJ7"/>
    <mergeCell ref="Q1:R1"/>
    <mergeCell ref="AD1:AE1"/>
    <mergeCell ref="Q4:Q7"/>
    <mergeCell ref="R4:R7"/>
    <mergeCell ref="S6:S7"/>
    <mergeCell ref="S5:U5"/>
    <mergeCell ref="A3:D3"/>
    <mergeCell ref="M5:O5"/>
    <mergeCell ref="C5:I5"/>
    <mergeCell ref="J6:J7"/>
    <mergeCell ref="D6:D7"/>
    <mergeCell ref="O6:O7"/>
    <mergeCell ref="K3:O3"/>
    <mergeCell ref="J5:L5"/>
    <mergeCell ref="B4:B7"/>
    <mergeCell ref="E6:E7"/>
  </mergeCells>
  <printOptions/>
  <pageMargins left="0.18" right="0.17" top="0.17" bottom="0.17" header="0" footer="0.04"/>
  <pageSetup horizontalDpi="1200" verticalDpi="1200" orientation="landscape" paperSize="9" scale="84" r:id="rId1"/>
  <headerFooter alignWithMargins="0">
    <oddFooter>&amp;CPage &amp;P</oddFooter>
  </headerFooter>
  <colBreaks count="2" manualBreakCount="2">
    <brk id="18" max="29" man="1"/>
    <brk id="3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Atul Saxena</cp:lastModifiedBy>
  <cp:lastPrinted>2015-10-06T10:51:31Z</cp:lastPrinted>
  <dcterms:created xsi:type="dcterms:W3CDTF">2003-07-30T11:11:56Z</dcterms:created>
  <dcterms:modified xsi:type="dcterms:W3CDTF">2015-10-17T06:09:26Z</dcterms:modified>
  <cp:category/>
  <cp:version/>
  <cp:contentType/>
  <cp:contentStatus/>
</cp:coreProperties>
</file>